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Brighton Crossing Operations Board\District Admin Ops\Communications Correspondence\"/>
    </mc:Choice>
  </mc:AlternateContent>
  <xr:revisionPtr revIDLastSave="0" documentId="13_ncr:1_{2F5D747B-317E-4AA9-8032-153C8A2D7467}" xr6:coauthVersionLast="45" xr6:coauthVersionMax="45" xr10:uidLastSave="{00000000-0000-0000-0000-000000000000}"/>
  <bookViews>
    <workbookView xWindow="-120" yWindow="-120" windowWidth="29040" windowHeight="15840" xr2:uid="{7D7EC856-820E-4D14-91BC-42FB9711B9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C24" i="1" l="1"/>
  <c r="B21" i="1" l="1"/>
  <c r="E17" i="1" l="1"/>
  <c r="E16" i="1"/>
  <c r="E15" i="1"/>
  <c r="E14" i="1"/>
  <c r="E13" i="1"/>
  <c r="E12" i="1"/>
  <c r="E8" i="1"/>
  <c r="E7" i="1"/>
  <c r="E6" i="1"/>
  <c r="E5" i="1"/>
  <c r="E4" i="1"/>
  <c r="C26" i="1"/>
  <c r="C25" i="1"/>
  <c r="C23" i="1"/>
  <c r="C9" i="1"/>
  <c r="C10" i="1" s="1"/>
  <c r="C18" i="1"/>
  <c r="E18" i="1" l="1"/>
  <c r="E9" i="1" s="1"/>
  <c r="E10" i="1"/>
  <c r="C21" i="1" s="1"/>
  <c r="D5" i="1"/>
  <c r="D17" i="1"/>
  <c r="D16" i="1"/>
  <c r="D12" i="1"/>
  <c r="D8" i="1"/>
  <c r="D13" i="1"/>
  <c r="D7" i="1"/>
  <c r="D14" i="1"/>
  <c r="D6" i="1"/>
  <c r="D15" i="1"/>
  <c r="D4" i="1"/>
  <c r="D9" i="1"/>
  <c r="C31" i="1" l="1"/>
  <c r="C30" i="1"/>
  <c r="C28" i="1"/>
  <c r="C29" i="1"/>
  <c r="D18" i="1"/>
  <c r="D10" i="1"/>
</calcChain>
</file>

<file path=xl/sharedStrings.xml><?xml version="1.0" encoding="utf-8"?>
<sst xmlns="http://schemas.openxmlformats.org/spreadsheetml/2006/main" count="35" uniqueCount="35">
  <si>
    <t>Mill Levy</t>
  </si>
  <si>
    <t>Percentage</t>
  </si>
  <si>
    <t>*Other (Total)</t>
  </si>
  <si>
    <t>Total</t>
  </si>
  <si>
    <t xml:space="preserve">Dollar Amount </t>
  </si>
  <si>
    <t>Brighton Crossings Metropolitan District - Debt Mill Levy</t>
  </si>
  <si>
    <t>Brighton Crossings Metropolitan District - Operations Mill Levy</t>
  </si>
  <si>
    <t>School District 27- Brighton</t>
  </si>
  <si>
    <t>Fire District 6 Greater Brighton</t>
  </si>
  <si>
    <t>Adams County General Fund</t>
  </si>
  <si>
    <t>*Central Colorado Water Conservation</t>
  </si>
  <si>
    <t>*Rangeview Library District</t>
  </si>
  <si>
    <t>*RTD</t>
  </si>
  <si>
    <t>*City of Brighton</t>
  </si>
  <si>
    <t>*Urban Drainage &amp; Flood Control</t>
  </si>
  <si>
    <t>*Urban Drainage South Platte</t>
  </si>
  <si>
    <t>Yearly Taxes &amp; Fees - Brighton Crossings MD</t>
  </si>
  <si>
    <t>Annual Total</t>
  </si>
  <si>
    <t>*Courtyard Fee, only applicable lots - ($75/quarter)</t>
  </si>
  <si>
    <t>*Alley Fee, only applicable lots - ($45/quarter)</t>
  </si>
  <si>
    <r>
      <t>*</t>
    </r>
    <r>
      <rPr>
        <u/>
        <sz val="11"/>
        <color theme="1"/>
        <rFont val="Calibri"/>
        <family val="2"/>
        <scheme val="minor"/>
      </rPr>
      <t>Additional Services on applicable Lots</t>
    </r>
    <r>
      <rPr>
        <sz val="11"/>
        <color theme="1"/>
        <rFont val="Calibri"/>
        <family val="2"/>
        <scheme val="minor"/>
      </rPr>
      <t>:</t>
    </r>
  </si>
  <si>
    <t>Brighton Crossings Metropolitan Districts Nos 4-8 Taxes |Operations Board Fees</t>
  </si>
  <si>
    <t>*Other (City , Water and Sewer, Library)</t>
  </si>
  <si>
    <t>PROPERTY VALUE:</t>
  </si>
  <si>
    <t>Total Property Taxes Based on Property Value &amp; 2019 RAR of 7.15%</t>
  </si>
  <si>
    <t>*Alley Fee applicable to all lots abutting alley's owned by the Operations Board for repair, replacement, mainteance costs including snow removal. Additional resources online.</t>
  </si>
  <si>
    <t xml:space="preserve">*Courtyard Fee applicable to F3/PA10 lots abutting courtyard's landscape mainteannce and snow removal maintained by the Operations Board, additional resources online. </t>
  </si>
  <si>
    <t>Total Taxes &amp; Fees: Operations &amp; Trash Fee Only Lots</t>
  </si>
  <si>
    <t xml:space="preserve">Total Taxes &amp; Fees:  Operations, Trash, Alley </t>
  </si>
  <si>
    <t>Total Taxes &amp; Fees:  Courtyard, Operations, Trash, Alley</t>
  </si>
  <si>
    <t>All Filings Operations Fees ($210 Q1/Q2/Q3/Q4)</t>
  </si>
  <si>
    <t xml:space="preserve">All Filings Trash Fee </t>
  </si>
  <si>
    <t>*Volley Park Maintenance  - Duplex ($54/quarter)</t>
  </si>
  <si>
    <t xml:space="preserve">Total Taxes &amp; Fees:  Volley Park Duplex, Operations, Trash, Alley </t>
  </si>
  <si>
    <t xml:space="preserve">*Volley Park Duplex Mainteance Fee applicable to Filing 2/PA7N lots around volley  park snow removal and front yard lawn care maintained by Operations Board, additional resources online.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</si>
</sst>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20" applyNumberFormat="0" applyAlignment="0" applyProtection="0"/>
    <xf numFmtId="0" fontId="5" fillId="3" borderId="21" applyNumberFormat="0" applyAlignment="0" applyProtection="0"/>
  </cellStyleXfs>
  <cellXfs count="64">
    <xf numFmtId="0" fontId="0" fillId="0" borderId="0" xfId="0"/>
    <xf numFmtId="0" fontId="4" fillId="2" borderId="7" xfId="3" applyBorder="1"/>
    <xf numFmtId="6" fontId="5" fillId="3" borderId="9" xfId="1" applyNumberFormat="1" applyFont="1" applyFill="1" applyBorder="1" applyAlignment="1" applyProtection="1">
      <protection locked="0"/>
    </xf>
    <xf numFmtId="0" fontId="6" fillId="3" borderId="7" xfId="4" applyFont="1" applyBorder="1" applyAlignment="1">
      <alignment horizontal="left"/>
    </xf>
    <xf numFmtId="0" fontId="6" fillId="3" borderId="8" xfId="4" applyFont="1" applyBorder="1" applyAlignment="1">
      <alignment horizontal="left"/>
    </xf>
    <xf numFmtId="0" fontId="0" fillId="4" borderId="7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0" fillId="0" borderId="22" xfId="0" applyBorder="1" applyAlignment="1" applyProtection="1">
      <alignment horizontal="left" indent="1"/>
    </xf>
    <xf numFmtId="0" fontId="0" fillId="0" borderId="23" xfId="0" applyBorder="1" applyProtection="1"/>
    <xf numFmtId="10" fontId="0" fillId="0" borderId="23" xfId="2" applyNumberFormat="1" applyFont="1" applyBorder="1" applyProtection="1"/>
    <xf numFmtId="44" fontId="0" fillId="0" borderId="24" xfId="1" applyFont="1" applyBorder="1" applyProtection="1"/>
    <xf numFmtId="0" fontId="0" fillId="0" borderId="15" xfId="0" applyBorder="1" applyAlignment="1" applyProtection="1">
      <alignment horizontal="left" indent="1"/>
    </xf>
    <xf numFmtId="0" fontId="0" fillId="0" borderId="6" xfId="0" applyBorder="1" applyProtection="1"/>
    <xf numFmtId="10" fontId="0" fillId="0" borderId="6" xfId="2" applyNumberFormat="1" applyFont="1" applyBorder="1" applyProtection="1"/>
    <xf numFmtId="44" fontId="0" fillId="0" borderId="16" xfId="1" applyFont="1" applyBorder="1" applyProtection="1"/>
    <xf numFmtId="164" fontId="0" fillId="0" borderId="6" xfId="0" applyNumberFormat="1" applyBorder="1" applyProtection="1"/>
    <xf numFmtId="0" fontId="0" fillId="0" borderId="3" xfId="0" applyBorder="1" applyAlignment="1" applyProtection="1">
      <alignment horizontal="left" indent="1"/>
    </xf>
    <xf numFmtId="164" fontId="0" fillId="0" borderId="25" xfId="0" applyNumberFormat="1" applyBorder="1" applyProtection="1"/>
    <xf numFmtId="10" fontId="0" fillId="0" borderId="25" xfId="2" applyNumberFormat="1" applyFont="1" applyBorder="1" applyProtection="1"/>
    <xf numFmtId="0" fontId="0" fillId="0" borderId="7" xfId="0" applyBorder="1" applyAlignment="1" applyProtection="1">
      <alignment horizontal="right" indent="1"/>
    </xf>
    <xf numFmtId="0" fontId="0" fillId="0" borderId="27" xfId="0" applyBorder="1" applyProtection="1"/>
    <xf numFmtId="10" fontId="0" fillId="0" borderId="27" xfId="0" applyNumberFormat="1" applyBorder="1" applyProtection="1"/>
    <xf numFmtId="44" fontId="0" fillId="0" borderId="10" xfId="1" applyFont="1" applyBorder="1" applyProtection="1"/>
    <xf numFmtId="0" fontId="0" fillId="0" borderId="1" xfId="0" applyBorder="1" applyProtection="1"/>
    <xf numFmtId="0" fontId="0" fillId="0" borderId="0" xfId="0" applyBorder="1" applyProtection="1"/>
    <xf numFmtId="10" fontId="0" fillId="0" borderId="0" xfId="0" applyNumberFormat="1" applyBorder="1" applyProtection="1"/>
    <xf numFmtId="44" fontId="0" fillId="0" borderId="2" xfId="1" applyFont="1" applyBorder="1" applyProtection="1"/>
    <xf numFmtId="0" fontId="0" fillId="0" borderId="15" xfId="0" applyBorder="1" applyAlignment="1" applyProtection="1">
      <alignment horizontal="left" indent="3"/>
    </xf>
    <xf numFmtId="44" fontId="0" fillId="0" borderId="17" xfId="1" applyFont="1" applyBorder="1" applyProtection="1"/>
    <xf numFmtId="0" fontId="0" fillId="0" borderId="18" xfId="0" applyBorder="1" applyAlignment="1" applyProtection="1">
      <alignment horizontal="left" indent="3"/>
    </xf>
    <xf numFmtId="164" fontId="0" fillId="0" borderId="14" xfId="0" applyNumberFormat="1" applyBorder="1" applyProtection="1"/>
    <xf numFmtId="10" fontId="0" fillId="0" borderId="14" xfId="2" applyNumberFormat="1" applyFont="1" applyBorder="1" applyProtection="1"/>
    <xf numFmtId="44" fontId="0" fillId="0" borderId="17" xfId="1" applyNumberFormat="1" applyFont="1" applyBorder="1" applyProtection="1"/>
    <xf numFmtId="0" fontId="0" fillId="0" borderId="13" xfId="0" applyBorder="1" applyAlignment="1" applyProtection="1">
      <alignment horizontal="left" indent="1"/>
    </xf>
    <xf numFmtId="164" fontId="0" fillId="0" borderId="26" xfId="0" applyNumberFormat="1" applyBorder="1" applyProtection="1"/>
    <xf numFmtId="10" fontId="0" fillId="0" borderId="27" xfId="2" applyNumberFormat="1" applyFont="1" applyBorder="1" applyProtection="1"/>
    <xf numFmtId="0" fontId="2" fillId="0" borderId="12" xfId="0" applyFont="1" applyBorder="1" applyAlignment="1" applyProtection="1">
      <alignment horizontal="left"/>
    </xf>
    <xf numFmtId="0" fontId="2" fillId="0" borderId="19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vertical="center" wrapText="1"/>
    </xf>
    <xf numFmtId="44" fontId="0" fillId="0" borderId="6" xfId="1" applyFont="1" applyBorder="1" applyProtection="1"/>
    <xf numFmtId="44" fontId="0" fillId="0" borderId="0" xfId="1" applyFont="1" applyBorder="1" applyProtection="1"/>
    <xf numFmtId="44" fontId="0" fillId="0" borderId="0" xfId="0" applyNumberFormat="1" applyBorder="1" applyAlignment="1" applyProtection="1"/>
    <xf numFmtId="0" fontId="0" fillId="0" borderId="2" xfId="0" applyBorder="1" applyProtection="1"/>
    <xf numFmtId="0" fontId="0" fillId="0" borderId="1" xfId="0" applyBorder="1" applyAlignment="1" applyProtection="1">
      <alignment horizontal="left" indent="1"/>
    </xf>
    <xf numFmtId="0" fontId="0" fillId="0" borderId="0" xfId="0" applyBorder="1" applyAlignment="1" applyProtection="1"/>
    <xf numFmtId="0" fontId="2" fillId="0" borderId="15" xfId="0" applyFont="1" applyBorder="1" applyAlignment="1" applyProtection="1">
      <alignment horizontal="left" indent="1"/>
    </xf>
    <xf numFmtId="44" fontId="0" fillId="0" borderId="6" xfId="0" applyNumberFormat="1" applyBorder="1" applyProtection="1"/>
    <xf numFmtId="0" fontId="2" fillId="0" borderId="15" xfId="0" applyFont="1" applyFill="1" applyBorder="1" applyAlignment="1" applyProtection="1">
      <alignment horizontal="left" indent="1"/>
    </xf>
    <xf numFmtId="0" fontId="2" fillId="4" borderId="3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0" fontId="0" fillId="0" borderId="12" xfId="0" applyBorder="1" applyAlignment="1" applyProtection="1">
      <alignment horizontal="left" wrapText="1"/>
    </xf>
    <xf numFmtId="0" fontId="0" fillId="0" borderId="19" xfId="0" applyBorder="1" applyAlignment="1" applyProtection="1">
      <alignment horizontal="left" wrapText="1"/>
    </xf>
    <xf numFmtId="0" fontId="0" fillId="0" borderId="11" xfId="0" applyBorder="1" applyAlignment="1" applyProtection="1">
      <alignment horizontal="left" wrapText="1"/>
    </xf>
    <xf numFmtId="0" fontId="0" fillId="0" borderId="1" xfId="0" applyFont="1" applyBorder="1" applyAlignment="1" applyProtection="1">
      <alignment horizontal="left" wrapText="1"/>
    </xf>
    <xf numFmtId="0" fontId="0" fillId="0" borderId="0" xfId="0" applyFont="1" applyBorder="1" applyAlignment="1" applyProtection="1">
      <alignment horizontal="left" wrapText="1"/>
    </xf>
    <xf numFmtId="0" fontId="0" fillId="0" borderId="2" xfId="0" applyFont="1" applyBorder="1" applyAlignment="1" applyProtection="1">
      <alignment horizontal="left" wrapText="1"/>
    </xf>
    <xf numFmtId="0" fontId="0" fillId="0" borderId="3" xfId="0" applyFont="1" applyBorder="1" applyAlignment="1" applyProtection="1">
      <alignment horizontal="left" wrapText="1"/>
    </xf>
    <xf numFmtId="0" fontId="0" fillId="0" borderId="4" xfId="0" applyFont="1" applyBorder="1" applyAlignment="1" applyProtection="1">
      <alignment horizontal="left" wrapText="1"/>
    </xf>
    <xf numFmtId="0" fontId="0" fillId="0" borderId="5" xfId="0" applyFont="1" applyBorder="1" applyAlignment="1" applyProtection="1">
      <alignment horizontal="left" wrapText="1"/>
    </xf>
  </cellXfs>
  <cellStyles count="5">
    <cellStyle name="Check Cell" xfId="3" builtinId="23"/>
    <cellStyle name="Currency" xfId="1" builtinId="4"/>
    <cellStyle name="Input" xfId="4" builtinId="20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D2D3E-0436-4D8D-8E3D-5A8E3F5F11AC}">
  <sheetPr>
    <pageSetUpPr fitToPage="1"/>
  </sheetPr>
  <dimension ref="B1:E37"/>
  <sheetViews>
    <sheetView tabSelected="1" workbookViewId="0">
      <selection activeCell="C5" sqref="C5"/>
    </sheetView>
  </sheetViews>
  <sheetFormatPr defaultRowHeight="15" x14ac:dyDescent="0.25"/>
  <cols>
    <col min="1" max="1" width="3.140625" customWidth="1"/>
    <col min="2" max="2" width="71.5703125" customWidth="1"/>
    <col min="3" max="4" width="12.140625" bestFit="1" customWidth="1"/>
    <col min="5" max="5" width="14" bestFit="1" customWidth="1"/>
  </cols>
  <sheetData>
    <row r="1" spans="2:5" ht="15.75" thickBot="1" x14ac:dyDescent="0.3">
      <c r="B1" s="1" t="s">
        <v>21</v>
      </c>
      <c r="C1" s="3" t="s">
        <v>23</v>
      </c>
      <c r="D1" s="4"/>
      <c r="E1" s="2">
        <v>500000</v>
      </c>
    </row>
    <row r="2" spans="2:5" ht="15.75" thickBot="1" x14ac:dyDescent="0.3">
      <c r="B2" s="5"/>
      <c r="C2" s="6"/>
      <c r="D2" s="6"/>
      <c r="E2" s="7"/>
    </row>
    <row r="3" spans="2:5" ht="15.75" thickBot="1" x14ac:dyDescent="0.3">
      <c r="B3" s="8" t="s">
        <v>24</v>
      </c>
      <c r="C3" s="9" t="s">
        <v>0</v>
      </c>
      <c r="D3" s="9" t="s">
        <v>1</v>
      </c>
      <c r="E3" s="10" t="s">
        <v>4</v>
      </c>
    </row>
    <row r="4" spans="2:5" x14ac:dyDescent="0.25">
      <c r="B4" s="11" t="s">
        <v>5</v>
      </c>
      <c r="C4" s="12">
        <v>55.664000000000001</v>
      </c>
      <c r="D4" s="13">
        <f>C4/$C$10</f>
        <v>0.33345913532100468</v>
      </c>
      <c r="E4" s="14">
        <f>((E1*0.0715)/1000)*C4</f>
        <v>1989.9880000000001</v>
      </c>
    </row>
    <row r="5" spans="2:5" x14ac:dyDescent="0.25">
      <c r="B5" s="15" t="s">
        <v>6</v>
      </c>
      <c r="C5" s="16">
        <v>11.132999999999999</v>
      </c>
      <c r="D5" s="17">
        <f t="shared" ref="D5:D8" si="0">C5/$C$10</f>
        <v>6.6693025178369225E-2</v>
      </c>
      <c r="E5" s="18">
        <f>((E1*0.0715)/1000)*C5</f>
        <v>398.00474999999994</v>
      </c>
    </row>
    <row r="6" spans="2:5" x14ac:dyDescent="0.25">
      <c r="B6" s="15" t="s">
        <v>7</v>
      </c>
      <c r="C6" s="19">
        <v>48.81</v>
      </c>
      <c r="D6" s="17">
        <f t="shared" si="0"/>
        <v>0.29239976277339463</v>
      </c>
      <c r="E6" s="18">
        <f>((E1*0.0715)/1000)*C6</f>
        <v>1744.9575</v>
      </c>
    </row>
    <row r="7" spans="2:5" x14ac:dyDescent="0.25">
      <c r="B7" s="15" t="s">
        <v>8</v>
      </c>
      <c r="C7" s="16">
        <v>11.795</v>
      </c>
      <c r="D7" s="17">
        <f t="shared" si="0"/>
        <v>7.0658783075439241E-2</v>
      </c>
      <c r="E7" s="18">
        <f>((E1*0.0715)/1000)*C7</f>
        <v>421.67124999999999</v>
      </c>
    </row>
    <row r="8" spans="2:5" x14ac:dyDescent="0.25">
      <c r="B8" s="15" t="s">
        <v>9</v>
      </c>
      <c r="C8" s="16">
        <v>26.917000000000002</v>
      </c>
      <c r="D8" s="17">
        <f t="shared" si="0"/>
        <v>0.16124819534053397</v>
      </c>
      <c r="E8" s="18">
        <f>((E1*0.0715)/1000)*C8</f>
        <v>962.28275000000008</v>
      </c>
    </row>
    <row r="9" spans="2:5" ht="15.75" thickBot="1" x14ac:dyDescent="0.3">
      <c r="B9" s="20" t="s">
        <v>22</v>
      </c>
      <c r="C9" s="21">
        <f>C12+C13+C14+C15+C16+C17</f>
        <v>12.61</v>
      </c>
      <c r="D9" s="22">
        <f>C9/$C$10</f>
        <v>7.5541098311258062E-2</v>
      </c>
      <c r="E9" s="18">
        <f>SUM(E18)</f>
        <v>450.80750000000006</v>
      </c>
    </row>
    <row r="10" spans="2:5" ht="15.75" thickBot="1" x14ac:dyDescent="0.3">
      <c r="B10" s="23" t="s">
        <v>3</v>
      </c>
      <c r="C10" s="24">
        <f>SUM(C4:C9)</f>
        <v>166.92900000000003</v>
      </c>
      <c r="D10" s="25">
        <f>SUM(D4:D9)</f>
        <v>1</v>
      </c>
      <c r="E10" s="26">
        <f>SUM(E4:E9)</f>
        <v>5967.7117500000004</v>
      </c>
    </row>
    <row r="11" spans="2:5" x14ac:dyDescent="0.25">
      <c r="B11" s="27"/>
      <c r="C11" s="28"/>
      <c r="D11" s="29"/>
      <c r="E11" s="30"/>
    </row>
    <row r="12" spans="2:5" x14ac:dyDescent="0.25">
      <c r="B12" s="31" t="s">
        <v>10</v>
      </c>
      <c r="C12" s="19">
        <v>1.286</v>
      </c>
      <c r="D12" s="17">
        <f t="shared" ref="D12:D17" si="1">C12/$C$10</f>
        <v>7.703874102163194E-3</v>
      </c>
      <c r="E12" s="18">
        <f>((E1*0.0715)/1000)*C12</f>
        <v>45.974499999999999</v>
      </c>
    </row>
    <row r="13" spans="2:5" x14ac:dyDescent="0.25">
      <c r="B13" s="31" t="s">
        <v>11</v>
      </c>
      <c r="C13" s="19">
        <v>3.677</v>
      </c>
      <c r="D13" s="17">
        <f t="shared" si="1"/>
        <v>2.20273289841789E-2</v>
      </c>
      <c r="E13" s="18">
        <f>((E1*0.0715)/1000)*C13</f>
        <v>131.45275000000001</v>
      </c>
    </row>
    <row r="14" spans="2:5" x14ac:dyDescent="0.25">
      <c r="B14" s="31" t="s">
        <v>12</v>
      </c>
      <c r="C14" s="19">
        <v>0</v>
      </c>
      <c r="D14" s="17">
        <f t="shared" si="1"/>
        <v>0</v>
      </c>
      <c r="E14" s="18">
        <f>((E1*0.0715)/1000)*C14</f>
        <v>0</v>
      </c>
    </row>
    <row r="15" spans="2:5" x14ac:dyDescent="0.25">
      <c r="B15" s="31" t="s">
        <v>13</v>
      </c>
      <c r="C15" s="19">
        <v>6.65</v>
      </c>
      <c r="D15" s="17">
        <f t="shared" si="1"/>
        <v>3.9837296095944975E-2</v>
      </c>
      <c r="E15" s="18">
        <f>((E1*0.0715)/1000)*C15</f>
        <v>237.73750000000001</v>
      </c>
    </row>
    <row r="16" spans="2:5" x14ac:dyDescent="0.25">
      <c r="B16" s="31" t="s">
        <v>14</v>
      </c>
      <c r="C16" s="19">
        <v>0.9</v>
      </c>
      <c r="D16" s="17">
        <f t="shared" si="1"/>
        <v>5.3915137573459365E-3</v>
      </c>
      <c r="E16" s="32">
        <f>((E1*0.0715)/1000)*C16</f>
        <v>32.175000000000004</v>
      </c>
    </row>
    <row r="17" spans="2:5" ht="15.75" thickBot="1" x14ac:dyDescent="0.3">
      <c r="B17" s="33" t="s">
        <v>15</v>
      </c>
      <c r="C17" s="34">
        <v>9.7000000000000003E-2</v>
      </c>
      <c r="D17" s="35">
        <f t="shared" si="1"/>
        <v>5.8108537162506206E-4</v>
      </c>
      <c r="E17" s="36">
        <f>((E1*0.0715)/1000)*C17</f>
        <v>3.4677500000000001</v>
      </c>
    </row>
    <row r="18" spans="2:5" ht="15.75" thickBot="1" x14ac:dyDescent="0.3">
      <c r="B18" s="37" t="s">
        <v>2</v>
      </c>
      <c r="C18" s="38">
        <f>SUM(C12:C17)</f>
        <v>12.61</v>
      </c>
      <c r="D18" s="39">
        <f>SUM(D12:D17)</f>
        <v>7.5541098311258062E-2</v>
      </c>
      <c r="E18" s="26">
        <f>SUM(E12:E17)</f>
        <v>450.80750000000006</v>
      </c>
    </row>
    <row r="19" spans="2:5" ht="15.75" thickBot="1" x14ac:dyDescent="0.3">
      <c r="B19" s="5"/>
      <c r="C19" s="6"/>
      <c r="D19" s="6"/>
      <c r="E19" s="7"/>
    </row>
    <row r="20" spans="2:5" ht="21.75" customHeight="1" x14ac:dyDescent="0.25">
      <c r="B20" s="40" t="s">
        <v>16</v>
      </c>
      <c r="C20" s="41" t="s">
        <v>17</v>
      </c>
      <c r="D20" s="41"/>
      <c r="E20" s="42"/>
    </row>
    <row r="21" spans="2:5" x14ac:dyDescent="0.25">
      <c r="B21" s="15" t="str">
        <f>"Total Property Taxes (based on "&amp;TEXT(E1,"$000,000")&amp;" median price)"</f>
        <v>Total Property Taxes (based on $500,000 median price)</v>
      </c>
      <c r="C21" s="43">
        <f>E10</f>
        <v>5967.7117500000004</v>
      </c>
      <c r="D21" s="44"/>
      <c r="E21" s="30"/>
    </row>
    <row r="22" spans="2:5" x14ac:dyDescent="0.25">
      <c r="B22" s="15" t="s">
        <v>30</v>
      </c>
      <c r="C22" s="43">
        <f>210*4</f>
        <v>840</v>
      </c>
      <c r="D22" s="44"/>
      <c r="E22" s="30"/>
    </row>
    <row r="23" spans="2:5" x14ac:dyDescent="0.25">
      <c r="B23" s="15" t="s">
        <v>31</v>
      </c>
      <c r="C23" s="43">
        <f>36*4</f>
        <v>144</v>
      </c>
      <c r="D23" s="44"/>
      <c r="E23" s="30"/>
    </row>
    <row r="24" spans="2:5" x14ac:dyDescent="0.25">
      <c r="B24" s="15" t="s">
        <v>32</v>
      </c>
      <c r="C24" s="43">
        <f>54*4</f>
        <v>216</v>
      </c>
      <c r="D24" s="44"/>
      <c r="E24" s="30"/>
    </row>
    <row r="25" spans="2:5" x14ac:dyDescent="0.25">
      <c r="B25" s="15" t="s">
        <v>19</v>
      </c>
      <c r="C25" s="43">
        <f>45*4</f>
        <v>180</v>
      </c>
      <c r="D25" s="45"/>
      <c r="E25" s="46"/>
    </row>
    <row r="26" spans="2:5" x14ac:dyDescent="0.25">
      <c r="B26" s="15" t="s">
        <v>18</v>
      </c>
      <c r="C26" s="43">
        <f>75*4</f>
        <v>300</v>
      </c>
      <c r="D26" s="45"/>
      <c r="E26" s="46"/>
    </row>
    <row r="27" spans="2:5" x14ac:dyDescent="0.25">
      <c r="B27" s="47"/>
      <c r="C27" s="44"/>
      <c r="D27" s="48"/>
      <c r="E27" s="46"/>
    </row>
    <row r="28" spans="2:5" x14ac:dyDescent="0.25">
      <c r="B28" s="49" t="s">
        <v>27</v>
      </c>
      <c r="C28" s="50">
        <f>C21+C22+C23</f>
        <v>6951.7117500000004</v>
      </c>
      <c r="D28" s="28"/>
      <c r="E28" s="46"/>
    </row>
    <row r="29" spans="2:5" x14ac:dyDescent="0.25">
      <c r="B29" s="49" t="s">
        <v>33</v>
      </c>
      <c r="C29" s="50">
        <f>C21+C22+C23+C24+C25</f>
        <v>7347.7117500000004</v>
      </c>
      <c r="D29" s="28"/>
      <c r="E29" s="46"/>
    </row>
    <row r="30" spans="2:5" x14ac:dyDescent="0.25">
      <c r="B30" s="51" t="s">
        <v>28</v>
      </c>
      <c r="C30" s="50">
        <f>C25+C21+C22+C23</f>
        <v>7131.7117500000004</v>
      </c>
      <c r="D30" s="28"/>
      <c r="E30" s="46"/>
    </row>
    <row r="31" spans="2:5" x14ac:dyDescent="0.25">
      <c r="B31" s="51" t="s">
        <v>29</v>
      </c>
      <c r="C31" s="50">
        <f>C26+C25+C23+C22+C21</f>
        <v>7431.7117500000004</v>
      </c>
      <c r="D31" s="28"/>
      <c r="E31" s="46"/>
    </row>
    <row r="32" spans="2:5" ht="15.75" thickBot="1" x14ac:dyDescent="0.3">
      <c r="B32" s="52"/>
      <c r="C32" s="53"/>
      <c r="D32" s="53"/>
      <c r="E32" s="54"/>
    </row>
    <row r="33" spans="2:5" x14ac:dyDescent="0.25">
      <c r="B33" s="55" t="s">
        <v>20</v>
      </c>
      <c r="C33" s="56"/>
      <c r="D33" s="56"/>
      <c r="E33" s="57"/>
    </row>
    <row r="34" spans="2:5" ht="36" customHeight="1" x14ac:dyDescent="0.25">
      <c r="B34" s="58" t="s">
        <v>34</v>
      </c>
      <c r="C34" s="59"/>
      <c r="D34" s="59"/>
      <c r="E34" s="60"/>
    </row>
    <row r="35" spans="2:5" ht="33.75" customHeight="1" x14ac:dyDescent="0.25">
      <c r="B35" s="58" t="s">
        <v>25</v>
      </c>
      <c r="C35" s="59"/>
      <c r="D35" s="59"/>
      <c r="E35" s="60"/>
    </row>
    <row r="36" spans="2:5" ht="30" customHeight="1" thickBot="1" x14ac:dyDescent="0.3">
      <c r="B36" s="61" t="s">
        <v>26</v>
      </c>
      <c r="C36" s="62"/>
      <c r="D36" s="62"/>
      <c r="E36" s="63"/>
    </row>
    <row r="37" spans="2:5" ht="15.75" thickBot="1" x14ac:dyDescent="0.3">
      <c r="B37" s="5"/>
      <c r="C37" s="6"/>
      <c r="D37" s="6"/>
      <c r="E37" s="7"/>
    </row>
  </sheetData>
  <sheetProtection algorithmName="SHA-512" hashValue="o+mQf+YCdxb8WMxjk0e5hbZb7ncWb5Cq9wN6Qg4Ile08b0v5RaGzoowbL2m0ZTvv+zNyNMMfFkVpcEKxyRb/jw==" saltValue="f1GkfjgwKsfNXiRZmp2JCA==" spinCount="100000" sheet="1" objects="1" scenarios="1"/>
  <mergeCells count="9">
    <mergeCell ref="B37:E37"/>
    <mergeCell ref="B32:E32"/>
    <mergeCell ref="B19:E19"/>
    <mergeCell ref="B2:E2"/>
    <mergeCell ref="C1:D1"/>
    <mergeCell ref="B33:E33"/>
    <mergeCell ref="B34:E34"/>
    <mergeCell ref="B35:E35"/>
    <mergeCell ref="B36:E36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 Myers</dc:creator>
  <cp:lastModifiedBy>Chelsey Green</cp:lastModifiedBy>
  <cp:lastPrinted>2020-04-07T17:07:07Z</cp:lastPrinted>
  <dcterms:created xsi:type="dcterms:W3CDTF">2017-08-29T19:21:44Z</dcterms:created>
  <dcterms:modified xsi:type="dcterms:W3CDTF">2020-12-16T23:49:34Z</dcterms:modified>
</cp:coreProperties>
</file>